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مثال توضيحي" sheetId="1" r:id="rId1"/>
    <sheet name="حل المثال " sheetId="2" r:id="rId2"/>
    <sheet name="القوائم " sheetId="3" r:id="rId3"/>
    <sheet name="كشف الاهلاك " sheetId="4" r:id="rId4"/>
  </sheets>
  <definedNames>
    <definedName name="_xlnm.Print_Area" localSheetId="2">'القوائم '!$C$1:$J$72</definedName>
    <definedName name="_xlnm.Print_Area" localSheetId="0">'مثال توضيحي'!$B$2:$L$54</definedName>
  </definedNames>
  <calcPr calcId="144525"/>
</workbook>
</file>

<file path=xl/calcChain.xml><?xml version="1.0" encoding="utf-8"?>
<calcChain xmlns="http://schemas.openxmlformats.org/spreadsheetml/2006/main">
  <c r="M37" i="3" l="1"/>
  <c r="L37" i="3"/>
  <c r="I35" i="3"/>
  <c r="I37" i="3" s="1"/>
  <c r="I28" i="3"/>
  <c r="I24" i="3"/>
  <c r="I19" i="3"/>
  <c r="I17" i="3"/>
  <c r="I9" i="3"/>
  <c r="G59" i="3" l="1"/>
  <c r="G65" i="3"/>
  <c r="G68" i="3"/>
  <c r="G67" i="3"/>
  <c r="G66" i="3"/>
  <c r="G64" i="3"/>
  <c r="G62" i="3"/>
  <c r="G56" i="3"/>
  <c r="G55" i="3"/>
  <c r="G54" i="3"/>
  <c r="G58" i="3" s="1"/>
  <c r="G51" i="3"/>
  <c r="G50" i="3"/>
  <c r="G49" i="3"/>
  <c r="G32" i="3"/>
  <c r="G13" i="3"/>
  <c r="G17" i="3" s="1"/>
  <c r="F11" i="4"/>
  <c r="F14" i="4"/>
  <c r="E14" i="4"/>
  <c r="D14" i="4"/>
  <c r="F12" i="4"/>
  <c r="E12" i="4"/>
  <c r="D12" i="4"/>
  <c r="C12" i="4"/>
  <c r="C14" i="4" s="1"/>
  <c r="F8" i="4"/>
  <c r="E8" i="4"/>
  <c r="D8" i="4"/>
  <c r="C8" i="4"/>
  <c r="F5" i="4"/>
  <c r="F27" i="2"/>
  <c r="G26" i="2"/>
  <c r="F41" i="2"/>
  <c r="E37" i="2"/>
  <c r="D40" i="2"/>
  <c r="K25" i="2"/>
  <c r="K23" i="2"/>
  <c r="K15" i="2"/>
  <c r="K11" i="2"/>
  <c r="J7" i="2"/>
  <c r="K6" i="2"/>
  <c r="D30" i="2"/>
  <c r="L44" i="1"/>
  <c r="L39" i="1"/>
  <c r="D22" i="1" s="1"/>
  <c r="L34" i="1"/>
  <c r="D19" i="1"/>
  <c r="D25" i="1"/>
  <c r="G35" i="3"/>
  <c r="G28" i="3"/>
  <c r="G9" i="3"/>
  <c r="E30" i="2"/>
  <c r="H24" i="2"/>
  <c r="J24" i="2" s="1"/>
  <c r="I24" i="2"/>
  <c r="H25" i="2"/>
  <c r="I25" i="2"/>
  <c r="H26" i="2"/>
  <c r="I26" i="2"/>
  <c r="K26" i="2" s="1"/>
  <c r="H27" i="2"/>
  <c r="J27" i="2" s="1"/>
  <c r="I27" i="2"/>
  <c r="H28" i="2"/>
  <c r="J28" i="2" s="1"/>
  <c r="I28" i="2"/>
  <c r="H29" i="2"/>
  <c r="J29" i="2" s="1"/>
  <c r="I29" i="2"/>
  <c r="F44" i="2"/>
  <c r="E43" i="2"/>
  <c r="G30" i="2"/>
  <c r="F30" i="2"/>
  <c r="D39" i="2"/>
  <c r="D38" i="2"/>
  <c r="E35" i="2"/>
  <c r="H21" i="2"/>
  <c r="J21" i="2" s="1"/>
  <c r="I23" i="2"/>
  <c r="H23" i="2"/>
  <c r="I22" i="2"/>
  <c r="H22" i="2"/>
  <c r="I21" i="2"/>
  <c r="I20" i="2"/>
  <c r="K20" i="2" s="1"/>
  <c r="H20" i="2"/>
  <c r="I19" i="2"/>
  <c r="H19" i="2"/>
  <c r="J19" i="2" s="1"/>
  <c r="I18" i="2"/>
  <c r="I17" i="2"/>
  <c r="K17" i="2" s="1"/>
  <c r="H17" i="2"/>
  <c r="I16" i="2"/>
  <c r="H16" i="2"/>
  <c r="J16" i="2" s="1"/>
  <c r="I15" i="2"/>
  <c r="H15" i="2"/>
  <c r="I14" i="2"/>
  <c r="H14" i="2"/>
  <c r="J14" i="2" s="1"/>
  <c r="I13" i="2"/>
  <c r="K13" i="2" s="1"/>
  <c r="H13" i="2"/>
  <c r="I12" i="2"/>
  <c r="H12" i="2"/>
  <c r="J12" i="2" s="1"/>
  <c r="I11" i="2"/>
  <c r="H11" i="2"/>
  <c r="I10" i="2"/>
  <c r="H10" i="2"/>
  <c r="J10" i="2" s="1"/>
  <c r="I9" i="2"/>
  <c r="H9" i="2"/>
  <c r="J9" i="2" s="1"/>
  <c r="I8" i="2"/>
  <c r="I7" i="2"/>
  <c r="H7" i="2"/>
  <c r="I6" i="2"/>
  <c r="H6" i="2"/>
  <c r="I5" i="2"/>
  <c r="K5" i="2" s="1"/>
  <c r="H5" i="2"/>
  <c r="F34" i="1"/>
  <c r="F30" i="1"/>
  <c r="D9" i="1" s="1"/>
  <c r="E26" i="1"/>
  <c r="G60" i="3" l="1"/>
  <c r="G52" i="3"/>
  <c r="G61" i="3" s="1"/>
  <c r="G69" i="3" s="1"/>
  <c r="G23" i="3" s="1"/>
  <c r="G24" i="3" s="1"/>
  <c r="G19" i="3"/>
  <c r="K30" i="2"/>
  <c r="E31" i="2"/>
  <c r="H18" i="2"/>
  <c r="J18" i="2" s="1"/>
  <c r="I30" i="2"/>
  <c r="H8" i="2"/>
  <c r="J8" i="2" s="1"/>
  <c r="J30" i="2" s="1"/>
  <c r="D26" i="1"/>
  <c r="G37" i="3" l="1"/>
  <c r="H30" i="2"/>
</calcChain>
</file>

<file path=xl/sharedStrings.xml><?xml version="1.0" encoding="utf-8"?>
<sst xmlns="http://schemas.openxmlformats.org/spreadsheetml/2006/main" count="209" uniqueCount="146">
  <si>
    <t xml:space="preserve">مثال توضيحي : - </t>
  </si>
  <si>
    <t xml:space="preserve">الحساب </t>
  </si>
  <si>
    <t xml:space="preserve">مدين </t>
  </si>
  <si>
    <t xml:space="preserve">دائن </t>
  </si>
  <si>
    <t>فيما يلى ميزان مراجعة بالارصدة تم استخراجه من دفاتر شركة الدلتا فى 31/12/2009</t>
  </si>
  <si>
    <t xml:space="preserve">راس المال </t>
  </si>
  <si>
    <t xml:space="preserve">حساب القرض </t>
  </si>
  <si>
    <t>مسحوبات جارى الشريك</t>
  </si>
  <si>
    <t xml:space="preserve">مبانى </t>
  </si>
  <si>
    <t xml:space="preserve">اصول ثابتة </t>
  </si>
  <si>
    <t>المخزون</t>
  </si>
  <si>
    <t>البنك</t>
  </si>
  <si>
    <t xml:space="preserve">مخصص ديون مشكوك فى تحصيلها </t>
  </si>
  <si>
    <t>المبيعات</t>
  </si>
  <si>
    <t xml:space="preserve">ديون معدومة </t>
  </si>
  <si>
    <t xml:space="preserve">ديون معدومة مستردة </t>
  </si>
  <si>
    <t>عملاء</t>
  </si>
  <si>
    <t>موردين</t>
  </si>
  <si>
    <t xml:space="preserve">مصروفات بنكية </t>
  </si>
  <si>
    <t xml:space="preserve">مردودات المبيعات </t>
  </si>
  <si>
    <t xml:space="preserve">مردودات المشتريات </t>
  </si>
  <si>
    <t xml:space="preserve">مصروفات اداريه وعمومية </t>
  </si>
  <si>
    <t xml:space="preserve">اثاث ومفروشات </t>
  </si>
  <si>
    <t xml:space="preserve">الات ومعدات </t>
  </si>
  <si>
    <t xml:space="preserve">الاجمالى </t>
  </si>
  <si>
    <t>البيان</t>
  </si>
  <si>
    <t>الرصيد فى 31/12/2009</t>
  </si>
  <si>
    <t>مشتريات</t>
  </si>
  <si>
    <t xml:space="preserve">مصروفات ادارية وعمومية </t>
  </si>
  <si>
    <t xml:space="preserve">ايجار </t>
  </si>
  <si>
    <t>مرتبات</t>
  </si>
  <si>
    <t xml:space="preserve">مصروفات تشغيل </t>
  </si>
  <si>
    <t xml:space="preserve">اجور صناعية </t>
  </si>
  <si>
    <t xml:space="preserve">اداوت كتابية </t>
  </si>
  <si>
    <t>فاكس وتصوير</t>
  </si>
  <si>
    <t xml:space="preserve">بوفية وضيافة </t>
  </si>
  <si>
    <t>الاجمالى</t>
  </si>
  <si>
    <t>انتقال</t>
  </si>
  <si>
    <t xml:space="preserve">نقل للداخل </t>
  </si>
  <si>
    <t>نقل للخارج</t>
  </si>
  <si>
    <t xml:space="preserve">خصم مسموح به </t>
  </si>
  <si>
    <t>خصم  مكتسب</t>
  </si>
  <si>
    <t xml:space="preserve">م غاز وكهرباء </t>
  </si>
  <si>
    <t xml:space="preserve">مصروفات  بيعية وتسويقيه </t>
  </si>
  <si>
    <t>مرتبات مبيعات</t>
  </si>
  <si>
    <t xml:space="preserve">عمولة بيع </t>
  </si>
  <si>
    <t xml:space="preserve">م تسويق واعلان </t>
  </si>
  <si>
    <t xml:space="preserve">مصروفات تسويق ومبيعات </t>
  </si>
  <si>
    <t xml:space="preserve">المطلوب : </t>
  </si>
  <si>
    <t xml:space="preserve">إعداد قائمة الدخل عن السنة النتهية فى 31/12/2009 وقائمة المركز المالى فى 31/12/2009 مع الاخذ فى الاعتبار الاتى : - </t>
  </si>
  <si>
    <t xml:space="preserve">1- </t>
  </si>
  <si>
    <t xml:space="preserve">بلغ المخزون فى 31/12/2009 وفقا للجرد 7550 جم </t>
  </si>
  <si>
    <t>2-</t>
  </si>
  <si>
    <t xml:space="preserve">فائدة القرض بمعدل 5 % لم تسدد حتى 31 ديسمبر </t>
  </si>
  <si>
    <t>3-</t>
  </si>
  <si>
    <t>4-</t>
  </si>
  <si>
    <t xml:space="preserve">يعدل مخصص الديون المشكوك فيها ليصل الى 5% من قيمة ارصدة العملاء </t>
  </si>
  <si>
    <t>5-</t>
  </si>
  <si>
    <t xml:space="preserve">يتضمن الايجار مبلغ 250 جم تم دفعها مقدما حتى 31 مارس القادم </t>
  </si>
  <si>
    <t>6-</t>
  </si>
  <si>
    <t xml:space="preserve">الارصدة </t>
  </si>
  <si>
    <t>التسويات</t>
  </si>
  <si>
    <t xml:space="preserve">المجاميع </t>
  </si>
  <si>
    <t>ميزان المراجعة بعد التسويات فى 31/12/2009</t>
  </si>
  <si>
    <t xml:space="preserve">قيود اليومية </t>
  </si>
  <si>
    <t>جزئي</t>
  </si>
  <si>
    <t>مدين</t>
  </si>
  <si>
    <t>رقم القيد</t>
  </si>
  <si>
    <t xml:space="preserve">        الى حـ / مصروفات مستحقة ( فائدة القرض ) </t>
  </si>
  <si>
    <t xml:space="preserve">من حـ / مصروفات تشغيل ( فائدة القرض ) </t>
  </si>
  <si>
    <t xml:space="preserve">مصروفات مستحقة </t>
  </si>
  <si>
    <t xml:space="preserve">من حـ / مصروفات الاهلاك </t>
  </si>
  <si>
    <t xml:space="preserve">الات بنسبة 10 % </t>
  </si>
  <si>
    <t xml:space="preserve">اثاث ومفروشات بنسبة 5 % </t>
  </si>
  <si>
    <t xml:space="preserve">      الى حـ / مجمع الاهلاك </t>
  </si>
  <si>
    <t xml:space="preserve">مجمع الاهلاك </t>
  </si>
  <si>
    <t xml:space="preserve">مصروف الاهلاك </t>
  </si>
  <si>
    <t xml:space="preserve">من حـ / م ديون مشكوك فى تحصيلها </t>
  </si>
  <si>
    <t xml:space="preserve">                     الى حـ / مخصص ديون مشكوك فيها </t>
  </si>
  <si>
    <t xml:space="preserve">م ديون مشكوك فيها </t>
  </si>
  <si>
    <t xml:space="preserve">مصروف مقدم </t>
  </si>
  <si>
    <t xml:space="preserve">        الى حـ / م  ا عمومية ايجارات </t>
  </si>
  <si>
    <t xml:space="preserve">من حـ / مصروف  مقدم ايجارات </t>
  </si>
  <si>
    <t xml:space="preserve">القوائم الماليه </t>
  </si>
  <si>
    <t>قائمة المركز المالى</t>
  </si>
  <si>
    <t xml:space="preserve">شركة الدلتا </t>
  </si>
  <si>
    <t xml:space="preserve">البيان </t>
  </si>
  <si>
    <t xml:space="preserve">جنية مصرى </t>
  </si>
  <si>
    <t>فى 31/12/2009</t>
  </si>
  <si>
    <t xml:space="preserve">أصول غير متداولة </t>
  </si>
  <si>
    <t xml:space="preserve">أصول ثابتة </t>
  </si>
  <si>
    <t xml:space="preserve">اصول متداوله </t>
  </si>
  <si>
    <t xml:space="preserve">مخزن </t>
  </si>
  <si>
    <t xml:space="preserve">عملاء </t>
  </si>
  <si>
    <t xml:space="preserve">مصروفات مقدمة </t>
  </si>
  <si>
    <t xml:space="preserve">نقدية بالخزينة والبنوك </t>
  </si>
  <si>
    <t>اجمالى الاصول المتداولة</t>
  </si>
  <si>
    <t xml:space="preserve">حقوق الملكية والالتزامات </t>
  </si>
  <si>
    <t xml:space="preserve">مسحوبات جارى الشريك </t>
  </si>
  <si>
    <t xml:space="preserve">اجمالى حقوق الملكية </t>
  </si>
  <si>
    <t xml:space="preserve">ارباح الفترة </t>
  </si>
  <si>
    <t xml:space="preserve">الالتزمات غير المتداولة </t>
  </si>
  <si>
    <t xml:space="preserve">قرض طويل الاجل </t>
  </si>
  <si>
    <t xml:space="preserve">اجمالى الالتزمات المتداوله </t>
  </si>
  <si>
    <t xml:space="preserve">الموردين </t>
  </si>
  <si>
    <t xml:space="preserve">اجمالى الالتزمات المتداولة </t>
  </si>
  <si>
    <t xml:space="preserve">اجمالى حقوق الملكية والالتزمات </t>
  </si>
  <si>
    <t xml:space="preserve">اجمالى الاصول </t>
  </si>
  <si>
    <t>اجمالى الاصول غير المتداولة</t>
  </si>
  <si>
    <t xml:space="preserve">قائمة الدخل </t>
  </si>
  <si>
    <t>عن الفترة المنتهية فى
 31/12/2009</t>
  </si>
  <si>
    <t xml:space="preserve">المبيعات </t>
  </si>
  <si>
    <t xml:space="preserve">يخصم </t>
  </si>
  <si>
    <t xml:space="preserve">الخصم المسموح به </t>
  </si>
  <si>
    <t xml:space="preserve">تكلفة المبيعات </t>
  </si>
  <si>
    <t xml:space="preserve">مخزون اول المدة </t>
  </si>
  <si>
    <t xml:space="preserve">المشتريات </t>
  </si>
  <si>
    <t xml:space="preserve">مخزون اخر المدة </t>
  </si>
  <si>
    <t>يضاف</t>
  </si>
  <si>
    <t>يخصم</t>
  </si>
  <si>
    <t xml:space="preserve">تكلفة البضاعة المباعة </t>
  </si>
  <si>
    <t xml:space="preserve">يضاف </t>
  </si>
  <si>
    <t xml:space="preserve">صافى المبيعات </t>
  </si>
  <si>
    <t xml:space="preserve">م ا وعمومية </t>
  </si>
  <si>
    <t xml:space="preserve">م الاهلاك </t>
  </si>
  <si>
    <t xml:space="preserve">يجب اظهار الاجور والمرتبات الصناعية ضمن تكلفة المبيعات </t>
  </si>
  <si>
    <t xml:space="preserve">المصروفات الايجار والمرتبات الصناعية </t>
  </si>
  <si>
    <t xml:space="preserve">الخصم المكتسب </t>
  </si>
  <si>
    <t xml:space="preserve">مجمل الربح </t>
  </si>
  <si>
    <t>رصيد فى 1/1/2009</t>
  </si>
  <si>
    <t xml:space="preserve">معدل اهلاك الاثاث والمفروشات 5%  و معدل اهلاك الات والمعدات 10%  ومعدل اهلاك المبانى 5% </t>
  </si>
  <si>
    <t xml:space="preserve">المبانى 5% </t>
  </si>
  <si>
    <t xml:space="preserve">اضافات خلال الفترة </t>
  </si>
  <si>
    <t>استبعادات خلال الفترة</t>
  </si>
  <si>
    <t>اجمالى الاصول فى 31/12/2009</t>
  </si>
  <si>
    <t>مجمع الاهلاك فى 1/1/2009</t>
  </si>
  <si>
    <t xml:space="preserve">اهلاك الفترة </t>
  </si>
  <si>
    <t>مجمع الاهلاك فى 31/12/2009</t>
  </si>
  <si>
    <t>صافى قيمة الاصول فى 31/12/2009</t>
  </si>
  <si>
    <t xml:space="preserve">كشف اهلاك الاصول الثابتة </t>
  </si>
  <si>
    <t xml:space="preserve">قائمة المركز المالى </t>
  </si>
  <si>
    <t>مردودات المشتريات</t>
  </si>
  <si>
    <t xml:space="preserve">م بيعية </t>
  </si>
  <si>
    <t xml:space="preserve">م مخصص ديون مشكوك فيها </t>
  </si>
  <si>
    <t xml:space="preserve">صافى ربح الفترة </t>
  </si>
  <si>
    <t xml:space="preserve">بيان الاصول الثابتة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</si>
</sst>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u/>
      <sz val="16"/>
      <color theme="1"/>
      <name val="Arial"/>
      <family val="2"/>
      <scheme val="minor"/>
    </font>
    <font>
      <sz val="16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3" xfId="0" applyFont="1" applyBorder="1"/>
    <xf numFmtId="0" fontId="2" fillId="0" borderId="13" xfId="0" applyFont="1" applyBorder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0" xfId="0" applyFont="1" applyAlignment="1">
      <alignment readingOrder="2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2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2" fillId="2" borderId="10" xfId="0" applyFont="1" applyFill="1" applyBorder="1"/>
    <xf numFmtId="0" fontId="2" fillId="2" borderId="1" xfId="0" applyFont="1" applyFill="1" applyBorder="1"/>
    <xf numFmtId="0" fontId="2" fillId="2" borderId="11" xfId="0" applyFont="1" applyFill="1" applyBorder="1"/>
    <xf numFmtId="0" fontId="2" fillId="2" borderId="7" xfId="0" applyFont="1" applyFill="1" applyBorder="1"/>
    <xf numFmtId="0" fontId="2" fillId="2" borderId="9" xfId="0" applyFont="1" applyFill="1" applyBorder="1"/>
    <xf numFmtId="0" fontId="2" fillId="2" borderId="8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2" fillId="3" borderId="7" xfId="0" applyFont="1" applyFill="1" applyBorder="1"/>
    <xf numFmtId="0" fontId="2" fillId="3" borderId="9" xfId="0" applyFont="1" applyFill="1" applyBorder="1"/>
    <xf numFmtId="0" fontId="5" fillId="0" borderId="0" xfId="0" applyFont="1"/>
    <xf numFmtId="0" fontId="7" fillId="0" borderId="0" xfId="0" applyFont="1"/>
    <xf numFmtId="14" fontId="7" fillId="0" borderId="0" xfId="0" applyNumberFormat="1" applyFont="1"/>
    <xf numFmtId="0" fontId="8" fillId="0" borderId="0" xfId="0" applyFont="1"/>
    <xf numFmtId="0" fontId="6" fillId="0" borderId="0" xfId="0" applyFont="1"/>
    <xf numFmtId="0" fontId="5" fillId="0" borderId="20" xfId="0" applyFont="1" applyBorder="1"/>
    <xf numFmtId="0" fontId="6" fillId="0" borderId="21" xfId="0" applyFont="1" applyBorder="1"/>
    <xf numFmtId="0" fontId="5" fillId="0" borderId="0" xfId="0" applyFont="1" applyAlignment="1">
      <alignment horizontal="center"/>
    </xf>
    <xf numFmtId="0" fontId="6" fillId="0" borderId="2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2" fillId="0" borderId="1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4"/>
  <sheetViews>
    <sheetView showGridLines="0" rightToLeft="1" tabSelected="1" topLeftCell="A11" zoomScaleNormal="100" workbookViewId="0">
      <selection activeCell="F12" sqref="A1:XFD1048576"/>
    </sheetView>
  </sheetViews>
  <sheetFormatPr defaultRowHeight="18" x14ac:dyDescent="0.25"/>
  <cols>
    <col min="1" max="1" width="9" style="2"/>
    <col min="2" max="2" width="19.125" style="2" customWidth="1"/>
    <col min="3" max="3" width="30.875" style="2" customWidth="1"/>
    <col min="4" max="4" width="13.5" style="2" customWidth="1"/>
    <col min="5" max="5" width="14.125" style="2" bestFit="1" customWidth="1"/>
    <col min="6" max="6" width="11" style="2" bestFit="1" customWidth="1"/>
    <col min="7" max="7" width="10.125" style="2" bestFit="1" customWidth="1"/>
    <col min="8" max="8" width="9.5" style="2" bestFit="1" customWidth="1"/>
    <col min="9" max="9" width="9.5" style="2" customWidth="1"/>
    <col min="10" max="10" width="12.625" style="2" bestFit="1" customWidth="1"/>
    <col min="11" max="11" width="9.5" style="2" customWidth="1"/>
    <col min="12" max="12" width="10.375" style="2" customWidth="1"/>
    <col min="13" max="13" width="12.25" style="2" customWidth="1"/>
    <col min="14" max="16384" width="9" style="2"/>
  </cols>
  <sheetData>
    <row r="2" spans="2:5" x14ac:dyDescent="0.25">
      <c r="B2" s="2" t="s">
        <v>0</v>
      </c>
    </row>
    <row r="3" spans="2:5" x14ac:dyDescent="0.25">
      <c r="C3" s="2" t="s">
        <v>4</v>
      </c>
    </row>
    <row r="4" spans="2:5" ht="18.75" thickBot="1" x14ac:dyDescent="0.3">
      <c r="D4" s="53" t="s">
        <v>60</v>
      </c>
      <c r="E4" s="53"/>
    </row>
    <row r="5" spans="2:5" ht="18.75" thickBot="1" x14ac:dyDescent="0.3">
      <c r="C5" s="19" t="s">
        <v>1</v>
      </c>
      <c r="D5" s="20" t="s">
        <v>2</v>
      </c>
      <c r="E5" s="21" t="s">
        <v>3</v>
      </c>
    </row>
    <row r="6" spans="2:5" x14ac:dyDescent="0.25">
      <c r="C6" s="6" t="s">
        <v>5</v>
      </c>
      <c r="D6" s="7"/>
      <c r="E6" s="8">
        <v>20000</v>
      </c>
    </row>
    <row r="7" spans="2:5" x14ac:dyDescent="0.25">
      <c r="C7" s="9" t="s">
        <v>6</v>
      </c>
      <c r="D7" s="10"/>
      <c r="E7" s="11">
        <v>2000</v>
      </c>
    </row>
    <row r="8" spans="2:5" x14ac:dyDescent="0.25">
      <c r="C8" s="9" t="s">
        <v>7</v>
      </c>
      <c r="D8" s="10">
        <v>1750</v>
      </c>
      <c r="E8" s="11"/>
    </row>
    <row r="9" spans="2:5" x14ac:dyDescent="0.25">
      <c r="C9" s="9" t="s">
        <v>9</v>
      </c>
      <c r="D9" s="10">
        <f>F30</f>
        <v>14000</v>
      </c>
      <c r="E9" s="11"/>
    </row>
    <row r="10" spans="2:5" x14ac:dyDescent="0.25">
      <c r="C10" s="9" t="s">
        <v>10</v>
      </c>
      <c r="D10" s="10">
        <v>8000</v>
      </c>
      <c r="E10" s="11"/>
    </row>
    <row r="11" spans="2:5" x14ac:dyDescent="0.25">
      <c r="C11" s="9" t="s">
        <v>11</v>
      </c>
      <c r="D11" s="10">
        <v>650</v>
      </c>
      <c r="E11" s="11"/>
    </row>
    <row r="12" spans="2:5" x14ac:dyDescent="0.25">
      <c r="C12" s="9" t="s">
        <v>12</v>
      </c>
      <c r="D12" s="10"/>
      <c r="E12" s="11">
        <v>750</v>
      </c>
    </row>
    <row r="13" spans="2:5" x14ac:dyDescent="0.25">
      <c r="C13" s="9" t="s">
        <v>27</v>
      </c>
      <c r="D13" s="10">
        <v>86046</v>
      </c>
      <c r="E13" s="11"/>
    </row>
    <row r="14" spans="2:5" x14ac:dyDescent="0.25">
      <c r="C14" s="9" t="s">
        <v>13</v>
      </c>
      <c r="D14" s="10"/>
      <c r="E14" s="11">
        <v>124450</v>
      </c>
    </row>
    <row r="15" spans="2:5" x14ac:dyDescent="0.25">
      <c r="C15" s="9" t="s">
        <v>14</v>
      </c>
      <c r="D15" s="10">
        <v>256</v>
      </c>
      <c r="E15" s="11"/>
    </row>
    <row r="16" spans="2:5" x14ac:dyDescent="0.25">
      <c r="C16" s="9" t="s">
        <v>15</v>
      </c>
      <c r="D16" s="10"/>
      <c r="E16" s="11">
        <v>45</v>
      </c>
    </row>
    <row r="17" spans="2:6" x14ac:dyDescent="0.25">
      <c r="C17" s="9" t="s">
        <v>16</v>
      </c>
      <c r="D17" s="10">
        <v>20280</v>
      </c>
      <c r="E17" s="11"/>
    </row>
    <row r="18" spans="2:6" x14ac:dyDescent="0.25">
      <c r="C18" s="9" t="s">
        <v>17</v>
      </c>
      <c r="D18" s="10"/>
      <c r="E18" s="11">
        <v>10056</v>
      </c>
    </row>
    <row r="19" spans="2:6" x14ac:dyDescent="0.25">
      <c r="C19" s="9" t="s">
        <v>21</v>
      </c>
      <c r="D19" s="10">
        <f>L34</f>
        <v>11916</v>
      </c>
      <c r="E19" s="11"/>
    </row>
    <row r="20" spans="2:6" x14ac:dyDescent="0.25">
      <c r="C20" s="9" t="s">
        <v>19</v>
      </c>
      <c r="D20" s="10">
        <v>186</v>
      </c>
      <c r="E20" s="11"/>
    </row>
    <row r="21" spans="2:6" x14ac:dyDescent="0.25">
      <c r="C21" s="9" t="s">
        <v>20</v>
      </c>
      <c r="D21" s="10"/>
      <c r="E21" s="11">
        <v>135</v>
      </c>
    </row>
    <row r="22" spans="2:6" x14ac:dyDescent="0.25">
      <c r="C22" s="9" t="s">
        <v>31</v>
      </c>
      <c r="D22" s="10">
        <f>L39</f>
        <v>8952</v>
      </c>
      <c r="E22" s="11"/>
    </row>
    <row r="23" spans="2:6" x14ac:dyDescent="0.25">
      <c r="C23" s="9" t="s">
        <v>40</v>
      </c>
      <c r="D23" s="10">
        <v>48</v>
      </c>
      <c r="E23" s="11"/>
    </row>
    <row r="24" spans="2:6" x14ac:dyDescent="0.25">
      <c r="C24" s="9" t="s">
        <v>41</v>
      </c>
      <c r="D24" s="10"/>
      <c r="E24" s="11">
        <v>128</v>
      </c>
    </row>
    <row r="25" spans="2:6" ht="18.75" thickBot="1" x14ac:dyDescent="0.3">
      <c r="C25" s="12" t="s">
        <v>47</v>
      </c>
      <c r="D25" s="13">
        <f>L44</f>
        <v>5480</v>
      </c>
      <c r="E25" s="14"/>
    </row>
    <row r="26" spans="2:6" ht="18.75" thickBot="1" x14ac:dyDescent="0.3">
      <c r="C26" s="3"/>
      <c r="D26" s="4">
        <f>SUM(D6:D25)</f>
        <v>157564</v>
      </c>
      <c r="E26" s="5">
        <f>SUM(E6:E25)</f>
        <v>157564</v>
      </c>
    </row>
    <row r="28" spans="2:6" x14ac:dyDescent="0.25">
      <c r="B28" s="15" t="s">
        <v>145</v>
      </c>
    </row>
    <row r="29" spans="2:6" x14ac:dyDescent="0.25">
      <c r="B29" s="16" t="s">
        <v>25</v>
      </c>
      <c r="C29" s="16" t="s">
        <v>8</v>
      </c>
      <c r="D29" s="16" t="s">
        <v>22</v>
      </c>
      <c r="E29" s="16" t="s">
        <v>23</v>
      </c>
      <c r="F29" s="16" t="s">
        <v>24</v>
      </c>
    </row>
    <row r="30" spans="2:6" x14ac:dyDescent="0.25">
      <c r="B30" s="10" t="s">
        <v>26</v>
      </c>
      <c r="C30" s="10">
        <v>8000</v>
      </c>
      <c r="D30" s="10">
        <v>500</v>
      </c>
      <c r="E30" s="10">
        <v>5500</v>
      </c>
      <c r="F30" s="10">
        <f>SUM(C30:E30)</f>
        <v>14000</v>
      </c>
    </row>
    <row r="32" spans="2:6" x14ac:dyDescent="0.25">
      <c r="B32" s="17" t="s">
        <v>28</v>
      </c>
    </row>
    <row r="33" spans="2:12" x14ac:dyDescent="0.25">
      <c r="B33" s="10" t="s">
        <v>25</v>
      </c>
      <c r="C33" s="10" t="s">
        <v>18</v>
      </c>
      <c r="D33" s="10" t="s">
        <v>29</v>
      </c>
      <c r="E33" s="10" t="s">
        <v>30</v>
      </c>
      <c r="F33" s="10" t="s">
        <v>33</v>
      </c>
      <c r="G33" s="10" t="s">
        <v>34</v>
      </c>
      <c r="H33" s="10" t="s">
        <v>35</v>
      </c>
      <c r="I33" s="10" t="s">
        <v>37</v>
      </c>
      <c r="J33" s="10" t="s">
        <v>42</v>
      </c>
      <c r="K33" s="10"/>
      <c r="L33" s="10" t="s">
        <v>36</v>
      </c>
    </row>
    <row r="34" spans="2:12" x14ac:dyDescent="0.25">
      <c r="B34" s="10" t="s">
        <v>26</v>
      </c>
      <c r="C34" s="10">
        <v>120</v>
      </c>
      <c r="D34" s="10">
        <v>2000</v>
      </c>
      <c r="E34" s="10">
        <v>3500</v>
      </c>
      <c r="F34" s="10">
        <f>1056+640</f>
        <v>1696</v>
      </c>
      <c r="G34" s="10">
        <v>500</v>
      </c>
      <c r="H34" s="10">
        <v>500</v>
      </c>
      <c r="I34" s="10">
        <v>1040</v>
      </c>
      <c r="J34" s="10">
        <v>2560</v>
      </c>
      <c r="K34" s="10"/>
      <c r="L34" s="10">
        <f>SUM(C34:K34)</f>
        <v>11916</v>
      </c>
    </row>
    <row r="37" spans="2:12" x14ac:dyDescent="0.25">
      <c r="B37" s="17" t="s">
        <v>31</v>
      </c>
    </row>
    <row r="38" spans="2:12" x14ac:dyDescent="0.25">
      <c r="B38" s="10" t="s">
        <v>25</v>
      </c>
      <c r="C38" s="10" t="s">
        <v>32</v>
      </c>
      <c r="D38" s="10" t="s">
        <v>38</v>
      </c>
      <c r="E38" s="10" t="s">
        <v>39</v>
      </c>
      <c r="F38" s="10"/>
      <c r="G38" s="10"/>
      <c r="H38" s="10"/>
      <c r="I38" s="10"/>
      <c r="J38" s="10"/>
      <c r="K38" s="10"/>
      <c r="L38" s="10" t="s">
        <v>36</v>
      </c>
    </row>
    <row r="39" spans="2:12" x14ac:dyDescent="0.25">
      <c r="B39" s="10" t="s">
        <v>26</v>
      </c>
      <c r="C39" s="10">
        <v>8250</v>
      </c>
      <c r="D39" s="10">
        <v>156</v>
      </c>
      <c r="E39" s="10">
        <v>546</v>
      </c>
      <c r="F39" s="10"/>
      <c r="G39" s="10"/>
      <c r="H39" s="10"/>
      <c r="I39" s="10"/>
      <c r="J39" s="10"/>
      <c r="K39" s="10"/>
      <c r="L39" s="10">
        <f>SUM(C39:K39)</f>
        <v>8952</v>
      </c>
    </row>
    <row r="42" spans="2:12" x14ac:dyDescent="0.25">
      <c r="B42" s="17" t="s">
        <v>43</v>
      </c>
    </row>
    <row r="43" spans="2:12" x14ac:dyDescent="0.25">
      <c r="B43" s="10" t="s">
        <v>25</v>
      </c>
      <c r="C43" s="10" t="s">
        <v>44</v>
      </c>
      <c r="D43" s="10" t="s">
        <v>45</v>
      </c>
      <c r="E43" s="10" t="s">
        <v>46</v>
      </c>
      <c r="F43" s="10"/>
      <c r="G43" s="10"/>
      <c r="H43" s="10"/>
      <c r="I43" s="10"/>
      <c r="J43" s="10"/>
      <c r="K43" s="10"/>
      <c r="L43" s="10" t="s">
        <v>36</v>
      </c>
    </row>
    <row r="44" spans="2:12" x14ac:dyDescent="0.25">
      <c r="B44" s="10" t="s">
        <v>26</v>
      </c>
      <c r="C44" s="10">
        <v>2500</v>
      </c>
      <c r="D44" s="10">
        <v>1500</v>
      </c>
      <c r="E44" s="10">
        <v>1480</v>
      </c>
      <c r="F44" s="10"/>
      <c r="G44" s="10"/>
      <c r="H44" s="10"/>
      <c r="I44" s="10"/>
      <c r="J44" s="10"/>
      <c r="K44" s="10"/>
      <c r="L44" s="10">
        <f>SUM(C44:K44)</f>
        <v>5480</v>
      </c>
    </row>
    <row r="46" spans="2:12" x14ac:dyDescent="0.25">
      <c r="B46" s="2" t="s">
        <v>48</v>
      </c>
    </row>
    <row r="47" spans="2:12" x14ac:dyDescent="0.25">
      <c r="B47" s="2" t="s">
        <v>49</v>
      </c>
    </row>
    <row r="49" spans="2:3" x14ac:dyDescent="0.25">
      <c r="B49" s="18" t="s">
        <v>50</v>
      </c>
      <c r="C49" s="2" t="s">
        <v>51</v>
      </c>
    </row>
    <row r="50" spans="2:3" x14ac:dyDescent="0.25">
      <c r="B50" s="18" t="s">
        <v>52</v>
      </c>
      <c r="C50" s="2" t="s">
        <v>53</v>
      </c>
    </row>
    <row r="51" spans="2:3" x14ac:dyDescent="0.25">
      <c r="B51" s="18" t="s">
        <v>54</v>
      </c>
      <c r="C51" s="2" t="s">
        <v>130</v>
      </c>
    </row>
    <row r="52" spans="2:3" x14ac:dyDescent="0.25">
      <c r="B52" s="18" t="s">
        <v>55</v>
      </c>
      <c r="C52" s="2" t="s">
        <v>56</v>
      </c>
    </row>
    <row r="53" spans="2:3" x14ac:dyDescent="0.25">
      <c r="B53" s="18" t="s">
        <v>57</v>
      </c>
      <c r="C53" s="2" t="s">
        <v>58</v>
      </c>
    </row>
    <row r="54" spans="2:3" x14ac:dyDescent="0.25">
      <c r="B54" s="18" t="s">
        <v>59</v>
      </c>
      <c r="C54" s="2" t="s">
        <v>125</v>
      </c>
    </row>
  </sheetData>
  <mergeCells count="1">
    <mergeCell ref="D4:E4"/>
  </mergeCells>
  <pageMargins left="0.7" right="0.7" top="0.75" bottom="0.75" header="0.3" footer="0.3"/>
  <pageSetup paperSize="9" scale="80" orientation="landscape" horizontalDpi="4294967293" verticalDpi="4294967293" r:id="rId1"/>
  <rowBreaks count="1" manualBreakCount="1">
    <brk id="35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0"/>
  <sheetViews>
    <sheetView rightToLeft="1" zoomScale="115" zoomScaleNormal="115" workbookViewId="0">
      <selection activeCell="A4" sqref="A4"/>
    </sheetView>
  </sheetViews>
  <sheetFormatPr defaultRowHeight="14.25" x14ac:dyDescent="0.2"/>
  <cols>
    <col min="3" max="3" width="33.375" bestFit="1" customWidth="1"/>
    <col min="4" max="5" width="9.375" bestFit="1" customWidth="1"/>
    <col min="8" max="8" width="11.125" bestFit="1" customWidth="1"/>
    <col min="9" max="9" width="9.375" bestFit="1" customWidth="1"/>
    <col min="11" max="11" width="9.375" bestFit="1" customWidth="1"/>
    <col min="12" max="12" width="28.875" bestFit="1" customWidth="1"/>
    <col min="13" max="14" width="9.375" bestFit="1" customWidth="1"/>
  </cols>
  <sheetData>
    <row r="2" spans="3:12" ht="15" x14ac:dyDescent="0.25">
      <c r="C2" s="57" t="s">
        <v>63</v>
      </c>
      <c r="D2" s="57"/>
      <c r="E2" s="57"/>
      <c r="F2" s="57"/>
      <c r="G2" s="57"/>
      <c r="H2" s="57"/>
      <c r="I2" s="57"/>
      <c r="J2" s="57"/>
      <c r="K2" s="57"/>
    </row>
    <row r="3" spans="3:12" ht="18.75" thickBot="1" x14ac:dyDescent="0.3">
      <c r="C3" s="2"/>
      <c r="D3" s="53" t="s">
        <v>60</v>
      </c>
      <c r="E3" s="53"/>
      <c r="F3" s="57" t="s">
        <v>61</v>
      </c>
      <c r="G3" s="57"/>
      <c r="H3" s="57" t="s">
        <v>62</v>
      </c>
      <c r="I3" s="57"/>
      <c r="J3" s="53" t="s">
        <v>60</v>
      </c>
      <c r="K3" s="53"/>
      <c r="L3" t="s">
        <v>83</v>
      </c>
    </row>
    <row r="4" spans="3:12" ht="18.75" thickBot="1" x14ac:dyDescent="0.3">
      <c r="C4" s="19" t="s">
        <v>1</v>
      </c>
      <c r="D4" s="20" t="s">
        <v>2</v>
      </c>
      <c r="E4" s="21" t="s">
        <v>3</v>
      </c>
      <c r="F4" s="20" t="s">
        <v>2</v>
      </c>
      <c r="G4" s="21" t="s">
        <v>3</v>
      </c>
      <c r="H4" s="20" t="s">
        <v>2</v>
      </c>
      <c r="I4" s="21" t="s">
        <v>3</v>
      </c>
      <c r="J4" s="20" t="s">
        <v>2</v>
      </c>
      <c r="K4" s="21" t="s">
        <v>3</v>
      </c>
    </row>
    <row r="5" spans="3:12" ht="18" x14ac:dyDescent="0.25">
      <c r="C5" s="35" t="s">
        <v>5</v>
      </c>
      <c r="D5" s="33"/>
      <c r="E5" s="34">
        <v>20000</v>
      </c>
      <c r="F5" s="33"/>
      <c r="G5" s="34"/>
      <c r="H5" s="33">
        <f>D5+F5</f>
        <v>0</v>
      </c>
      <c r="I5" s="34">
        <f>E5+G5</f>
        <v>20000</v>
      </c>
      <c r="J5" s="33"/>
      <c r="K5" s="34">
        <f>I5</f>
        <v>20000</v>
      </c>
    </row>
    <row r="6" spans="3:12" ht="18" x14ac:dyDescent="0.25">
      <c r="C6" s="30" t="s">
        <v>6</v>
      </c>
      <c r="D6" s="31"/>
      <c r="E6" s="32">
        <v>2000</v>
      </c>
      <c r="F6" s="31"/>
      <c r="G6" s="32"/>
      <c r="H6" s="33">
        <f t="shared" ref="H6:H23" si="0">D6+F6</f>
        <v>0</v>
      </c>
      <c r="I6" s="34">
        <f t="shared" ref="I6:I23" si="1">E6+G6</f>
        <v>2000</v>
      </c>
      <c r="J6" s="33"/>
      <c r="K6" s="34">
        <f>I6</f>
        <v>2000</v>
      </c>
    </row>
    <row r="7" spans="3:12" ht="18" x14ac:dyDescent="0.25">
      <c r="C7" s="30" t="s">
        <v>7</v>
      </c>
      <c r="D7" s="31">
        <v>1750</v>
      </c>
      <c r="E7" s="32"/>
      <c r="F7" s="31"/>
      <c r="G7" s="32"/>
      <c r="H7" s="33">
        <f t="shared" si="0"/>
        <v>1750</v>
      </c>
      <c r="I7" s="34">
        <f t="shared" si="1"/>
        <v>0</v>
      </c>
      <c r="J7" s="33">
        <f>H7</f>
        <v>1750</v>
      </c>
      <c r="K7" s="34"/>
    </row>
    <row r="8" spans="3:12" ht="18" x14ac:dyDescent="0.25">
      <c r="C8" s="30" t="s">
        <v>9</v>
      </c>
      <c r="D8" s="31">
        <v>14000</v>
      </c>
      <c r="E8" s="32"/>
      <c r="F8" s="31"/>
      <c r="G8" s="32"/>
      <c r="H8" s="33">
        <f t="shared" si="0"/>
        <v>14000</v>
      </c>
      <c r="I8" s="34">
        <f t="shared" si="1"/>
        <v>0</v>
      </c>
      <c r="J8" s="33">
        <f>H8:H8</f>
        <v>14000</v>
      </c>
      <c r="K8" s="34"/>
    </row>
    <row r="9" spans="3:12" ht="18" x14ac:dyDescent="0.25">
      <c r="C9" s="30" t="s">
        <v>10</v>
      </c>
      <c r="D9" s="31">
        <v>8000</v>
      </c>
      <c r="E9" s="32"/>
      <c r="F9" s="31"/>
      <c r="G9" s="32"/>
      <c r="H9" s="33">
        <f t="shared" si="0"/>
        <v>8000</v>
      </c>
      <c r="I9" s="34">
        <f t="shared" si="1"/>
        <v>0</v>
      </c>
      <c r="J9" s="33">
        <f>H9</f>
        <v>8000</v>
      </c>
      <c r="K9" s="34"/>
    </row>
    <row r="10" spans="3:12" ht="18" x14ac:dyDescent="0.25">
      <c r="C10" s="30" t="s">
        <v>11</v>
      </c>
      <c r="D10" s="31">
        <v>650</v>
      </c>
      <c r="E10" s="32"/>
      <c r="F10" s="31"/>
      <c r="G10" s="32"/>
      <c r="H10" s="33">
        <f t="shared" si="0"/>
        <v>650</v>
      </c>
      <c r="I10" s="34">
        <f t="shared" si="1"/>
        <v>0</v>
      </c>
      <c r="J10" s="33">
        <f>H10</f>
        <v>650</v>
      </c>
      <c r="K10" s="34"/>
    </row>
    <row r="11" spans="3:12" ht="18" x14ac:dyDescent="0.25">
      <c r="C11" s="30" t="s">
        <v>12</v>
      </c>
      <c r="D11" s="31"/>
      <c r="E11" s="32">
        <v>750</v>
      </c>
      <c r="F11" s="31"/>
      <c r="G11" s="32">
        <v>264</v>
      </c>
      <c r="H11" s="33">
        <f t="shared" si="0"/>
        <v>0</v>
      </c>
      <c r="I11" s="34">
        <f t="shared" si="1"/>
        <v>1014</v>
      </c>
      <c r="J11" s="33"/>
      <c r="K11" s="34">
        <f>I11</f>
        <v>1014</v>
      </c>
    </row>
    <row r="12" spans="3:12" ht="18" x14ac:dyDescent="0.25">
      <c r="C12" s="36" t="s">
        <v>27</v>
      </c>
      <c r="D12" s="37">
        <v>86046</v>
      </c>
      <c r="E12" s="38"/>
      <c r="F12" s="37"/>
      <c r="G12" s="38"/>
      <c r="H12" s="39">
        <f t="shared" si="0"/>
        <v>86046</v>
      </c>
      <c r="I12" s="40">
        <f t="shared" si="1"/>
        <v>0</v>
      </c>
      <c r="J12" s="39">
        <f>H12</f>
        <v>86046</v>
      </c>
      <c r="K12" s="40"/>
    </row>
    <row r="13" spans="3:12" ht="18" x14ac:dyDescent="0.25">
      <c r="C13" s="36" t="s">
        <v>13</v>
      </c>
      <c r="D13" s="37"/>
      <c r="E13" s="38">
        <v>124450</v>
      </c>
      <c r="F13" s="37"/>
      <c r="G13" s="38"/>
      <c r="H13" s="39">
        <f t="shared" si="0"/>
        <v>0</v>
      </c>
      <c r="I13" s="40">
        <f t="shared" si="1"/>
        <v>124450</v>
      </c>
      <c r="J13" s="39"/>
      <c r="K13" s="40">
        <f>I13</f>
        <v>124450</v>
      </c>
    </row>
    <row r="14" spans="3:12" ht="18" x14ac:dyDescent="0.25">
      <c r="C14" s="36" t="s">
        <v>14</v>
      </c>
      <c r="D14" s="37">
        <v>256</v>
      </c>
      <c r="E14" s="38"/>
      <c r="F14" s="37"/>
      <c r="G14" s="38"/>
      <c r="H14" s="39">
        <f t="shared" si="0"/>
        <v>256</v>
      </c>
      <c r="I14" s="40">
        <f t="shared" si="1"/>
        <v>0</v>
      </c>
      <c r="J14" s="39">
        <f>H14</f>
        <v>256</v>
      </c>
      <c r="K14" s="40"/>
    </row>
    <row r="15" spans="3:12" ht="18" x14ac:dyDescent="0.25">
      <c r="C15" s="36" t="s">
        <v>15</v>
      </c>
      <c r="D15" s="37"/>
      <c r="E15" s="38">
        <v>45</v>
      </c>
      <c r="F15" s="37"/>
      <c r="G15" s="38"/>
      <c r="H15" s="39">
        <f t="shared" si="0"/>
        <v>0</v>
      </c>
      <c r="I15" s="40">
        <f t="shared" si="1"/>
        <v>45</v>
      </c>
      <c r="J15" s="39"/>
      <c r="K15" s="40">
        <f>I15</f>
        <v>45</v>
      </c>
    </row>
    <row r="16" spans="3:12" ht="18" x14ac:dyDescent="0.25">
      <c r="C16" s="30" t="s">
        <v>16</v>
      </c>
      <c r="D16" s="31">
        <v>20280</v>
      </c>
      <c r="E16" s="32"/>
      <c r="F16" s="31"/>
      <c r="G16" s="32"/>
      <c r="H16" s="33">
        <f t="shared" si="0"/>
        <v>20280</v>
      </c>
      <c r="I16" s="34">
        <f t="shared" si="1"/>
        <v>0</v>
      </c>
      <c r="J16" s="33">
        <f>H16</f>
        <v>20280</v>
      </c>
      <c r="K16" s="34"/>
    </row>
    <row r="17" spans="3:11" ht="18" x14ac:dyDescent="0.25">
      <c r="C17" s="30" t="s">
        <v>17</v>
      </c>
      <c r="D17" s="31"/>
      <c r="E17" s="32">
        <v>10056</v>
      </c>
      <c r="F17" s="31"/>
      <c r="G17" s="32"/>
      <c r="H17" s="33">
        <f t="shared" si="0"/>
        <v>0</v>
      </c>
      <c r="I17" s="34">
        <f t="shared" si="1"/>
        <v>10056</v>
      </c>
      <c r="J17" s="33"/>
      <c r="K17" s="34">
        <f>I17</f>
        <v>10056</v>
      </c>
    </row>
    <row r="18" spans="3:11" ht="18" x14ac:dyDescent="0.25">
      <c r="C18" s="36" t="s">
        <v>21</v>
      </c>
      <c r="D18" s="37">
        <v>11916</v>
      </c>
      <c r="E18" s="38"/>
      <c r="F18" s="37"/>
      <c r="G18" s="38">
        <v>250</v>
      </c>
      <c r="H18" s="39">
        <f t="shared" si="0"/>
        <v>11916</v>
      </c>
      <c r="I18" s="40">
        <f t="shared" si="1"/>
        <v>250</v>
      </c>
      <c r="J18" s="39">
        <f>H18-I18</f>
        <v>11666</v>
      </c>
      <c r="K18" s="40"/>
    </row>
    <row r="19" spans="3:11" ht="18" x14ac:dyDescent="0.25">
      <c r="C19" s="36" t="s">
        <v>19</v>
      </c>
      <c r="D19" s="37">
        <v>186</v>
      </c>
      <c r="E19" s="38"/>
      <c r="F19" s="37"/>
      <c r="G19" s="38"/>
      <c r="H19" s="39">
        <f t="shared" si="0"/>
        <v>186</v>
      </c>
      <c r="I19" s="40">
        <f t="shared" si="1"/>
        <v>0</v>
      </c>
      <c r="J19" s="39">
        <f>H19</f>
        <v>186</v>
      </c>
      <c r="K19" s="40"/>
    </row>
    <row r="20" spans="3:11" ht="18" x14ac:dyDescent="0.25">
      <c r="C20" s="36" t="s">
        <v>20</v>
      </c>
      <c r="D20" s="37"/>
      <c r="E20" s="38">
        <v>135</v>
      </c>
      <c r="F20" s="37"/>
      <c r="G20" s="38"/>
      <c r="H20" s="39">
        <f t="shared" si="0"/>
        <v>0</v>
      </c>
      <c r="I20" s="40">
        <f t="shared" si="1"/>
        <v>135</v>
      </c>
      <c r="J20" s="39"/>
      <c r="K20" s="40">
        <f>I20</f>
        <v>135</v>
      </c>
    </row>
    <row r="21" spans="3:11" ht="18" x14ac:dyDescent="0.25">
      <c r="C21" s="36" t="s">
        <v>31</v>
      </c>
      <c r="D21" s="37">
        <v>8952</v>
      </c>
      <c r="E21" s="38"/>
      <c r="F21" s="37">
        <v>100</v>
      </c>
      <c r="G21" s="38"/>
      <c r="H21" s="39">
        <f t="shared" si="0"/>
        <v>9052</v>
      </c>
      <c r="I21" s="40">
        <f t="shared" si="1"/>
        <v>0</v>
      </c>
      <c r="J21" s="39">
        <f>H21</f>
        <v>9052</v>
      </c>
      <c r="K21" s="40"/>
    </row>
    <row r="22" spans="3:11" ht="18" x14ac:dyDescent="0.25">
      <c r="C22" s="36" t="s">
        <v>40</v>
      </c>
      <c r="D22" s="37">
        <v>48</v>
      </c>
      <c r="E22" s="38"/>
      <c r="F22" s="37"/>
      <c r="G22" s="38"/>
      <c r="H22" s="39">
        <f t="shared" si="0"/>
        <v>48</v>
      </c>
      <c r="I22" s="40">
        <f t="shared" si="1"/>
        <v>0</v>
      </c>
      <c r="J22" s="39">
        <v>48</v>
      </c>
      <c r="K22" s="40"/>
    </row>
    <row r="23" spans="3:11" ht="18" x14ac:dyDescent="0.25">
      <c r="C23" s="36" t="s">
        <v>41</v>
      </c>
      <c r="D23" s="37"/>
      <c r="E23" s="38">
        <v>128</v>
      </c>
      <c r="F23" s="37"/>
      <c r="G23" s="38"/>
      <c r="H23" s="39">
        <f t="shared" si="0"/>
        <v>0</v>
      </c>
      <c r="I23" s="40">
        <f t="shared" si="1"/>
        <v>128</v>
      </c>
      <c r="J23" s="39"/>
      <c r="K23" s="40">
        <f>I23</f>
        <v>128</v>
      </c>
    </row>
    <row r="24" spans="3:11" ht="18" x14ac:dyDescent="0.25">
      <c r="C24" s="36" t="s">
        <v>47</v>
      </c>
      <c r="D24" s="37">
        <v>5480</v>
      </c>
      <c r="E24" s="38"/>
      <c r="F24" s="37"/>
      <c r="G24" s="38"/>
      <c r="H24" s="39">
        <f t="shared" ref="H24:H29" si="2">D24+F24</f>
        <v>5480</v>
      </c>
      <c r="I24" s="40">
        <f t="shared" ref="I24:I29" si="3">E24+G24</f>
        <v>0</v>
      </c>
      <c r="J24" s="39">
        <f>H24</f>
        <v>5480</v>
      </c>
      <c r="K24" s="40"/>
    </row>
    <row r="25" spans="3:11" ht="18" x14ac:dyDescent="0.25">
      <c r="C25" s="36" t="s">
        <v>70</v>
      </c>
      <c r="D25" s="37"/>
      <c r="E25" s="38"/>
      <c r="F25" s="37"/>
      <c r="G25" s="38">
        <v>100</v>
      </c>
      <c r="H25" s="39">
        <f t="shared" si="2"/>
        <v>0</v>
      </c>
      <c r="I25" s="40">
        <f t="shared" si="3"/>
        <v>100</v>
      </c>
      <c r="J25" s="39"/>
      <c r="K25" s="40">
        <f>I25</f>
        <v>100</v>
      </c>
    </row>
    <row r="26" spans="3:11" ht="18" x14ac:dyDescent="0.25">
      <c r="C26" s="9" t="s">
        <v>75</v>
      </c>
      <c r="D26" s="10"/>
      <c r="E26" s="11"/>
      <c r="F26" s="10"/>
      <c r="G26" s="11">
        <f>F41</f>
        <v>975</v>
      </c>
      <c r="H26" s="7">
        <f t="shared" si="2"/>
        <v>0</v>
      </c>
      <c r="I26" s="8">
        <f t="shared" si="3"/>
        <v>975</v>
      </c>
      <c r="J26" s="7"/>
      <c r="K26" s="8">
        <f>I26</f>
        <v>975</v>
      </c>
    </row>
    <row r="27" spans="3:11" ht="18" x14ac:dyDescent="0.25">
      <c r="C27" s="36" t="s">
        <v>76</v>
      </c>
      <c r="D27" s="37"/>
      <c r="E27" s="38"/>
      <c r="F27" s="37">
        <f>E37</f>
        <v>975</v>
      </c>
      <c r="G27" s="38"/>
      <c r="H27" s="39">
        <f t="shared" si="2"/>
        <v>975</v>
      </c>
      <c r="I27" s="40">
        <f t="shared" si="3"/>
        <v>0</v>
      </c>
      <c r="J27" s="39">
        <f>H27</f>
        <v>975</v>
      </c>
      <c r="K27" s="8"/>
    </row>
    <row r="28" spans="3:11" ht="18" x14ac:dyDescent="0.25">
      <c r="C28" s="36" t="s">
        <v>79</v>
      </c>
      <c r="D28" s="37"/>
      <c r="E28" s="38"/>
      <c r="F28" s="37">
        <v>264</v>
      </c>
      <c r="G28" s="38"/>
      <c r="H28" s="39">
        <f t="shared" si="2"/>
        <v>264</v>
      </c>
      <c r="I28" s="40">
        <f t="shared" si="3"/>
        <v>0</v>
      </c>
      <c r="J28" s="39">
        <f>H28</f>
        <v>264</v>
      </c>
      <c r="K28" s="8"/>
    </row>
    <row r="29" spans="3:11" ht="18.75" thickBot="1" x14ac:dyDescent="0.3">
      <c r="C29" s="30" t="s">
        <v>80</v>
      </c>
      <c r="D29" s="31"/>
      <c r="E29" s="32"/>
      <c r="F29" s="31">
        <v>250</v>
      </c>
      <c r="G29" s="32"/>
      <c r="H29" s="33">
        <f t="shared" si="2"/>
        <v>250</v>
      </c>
      <c r="I29" s="34">
        <f t="shared" si="3"/>
        <v>0</v>
      </c>
      <c r="J29" s="33">
        <f>H29</f>
        <v>250</v>
      </c>
      <c r="K29" s="34"/>
    </row>
    <row r="30" spans="3:11" ht="18.75" thickBot="1" x14ac:dyDescent="0.3">
      <c r="C30" s="3"/>
      <c r="D30" s="4">
        <f t="shared" ref="D30:K30" si="4">SUM(D5:D29)</f>
        <v>157564</v>
      </c>
      <c r="E30" s="4">
        <f t="shared" si="4"/>
        <v>157564</v>
      </c>
      <c r="F30" s="4">
        <f t="shared" si="4"/>
        <v>1589</v>
      </c>
      <c r="G30" s="4">
        <f t="shared" si="4"/>
        <v>1589</v>
      </c>
      <c r="H30" s="4">
        <f t="shared" si="4"/>
        <v>159153</v>
      </c>
      <c r="I30" s="4">
        <f t="shared" si="4"/>
        <v>159153</v>
      </c>
      <c r="J30" s="4">
        <f t="shared" si="4"/>
        <v>158903</v>
      </c>
      <c r="K30" s="4">
        <f t="shared" si="4"/>
        <v>158903</v>
      </c>
    </row>
    <row r="31" spans="3:11" x14ac:dyDescent="0.2">
      <c r="E31">
        <f>D30-E30</f>
        <v>0</v>
      </c>
    </row>
    <row r="33" spans="2:6" ht="15.75" thickBot="1" x14ac:dyDescent="0.3">
      <c r="C33" s="58" t="s">
        <v>64</v>
      </c>
      <c r="D33" s="58"/>
      <c r="E33" s="58"/>
      <c r="F33" s="58"/>
    </row>
    <row r="34" spans="2:6" ht="17.25" customHeight="1" thickBot="1" x14ac:dyDescent="0.3">
      <c r="B34" s="26" t="s">
        <v>67</v>
      </c>
      <c r="C34" s="26" t="s">
        <v>25</v>
      </c>
      <c r="D34" s="26" t="s">
        <v>65</v>
      </c>
      <c r="E34" s="26" t="s">
        <v>66</v>
      </c>
      <c r="F34" s="26" t="s">
        <v>3</v>
      </c>
    </row>
    <row r="35" spans="2:6" ht="15" x14ac:dyDescent="0.25">
      <c r="B35" s="59">
        <v>1</v>
      </c>
      <c r="C35" s="23" t="s">
        <v>69</v>
      </c>
      <c r="D35" s="23"/>
      <c r="E35" s="23">
        <f>2000*0.05</f>
        <v>100</v>
      </c>
      <c r="F35" s="23"/>
    </row>
    <row r="36" spans="2:6" ht="21" customHeight="1" x14ac:dyDescent="0.25">
      <c r="B36" s="56"/>
      <c r="C36" s="27" t="s">
        <v>68</v>
      </c>
      <c r="D36" s="27"/>
      <c r="E36" s="27"/>
      <c r="F36" s="27">
        <v>100</v>
      </c>
    </row>
    <row r="37" spans="2:6" ht="15" x14ac:dyDescent="0.25">
      <c r="B37" s="54">
        <v>2</v>
      </c>
      <c r="C37" s="28" t="s">
        <v>71</v>
      </c>
      <c r="D37" s="28"/>
      <c r="E37" s="28">
        <f>SUM(D38:D40)</f>
        <v>975</v>
      </c>
      <c r="F37" s="28"/>
    </row>
    <row r="38" spans="2:6" ht="15" x14ac:dyDescent="0.25">
      <c r="B38" s="55"/>
      <c r="C38" s="24" t="s">
        <v>72</v>
      </c>
      <c r="D38" s="24">
        <f>5500*0.1</f>
        <v>550</v>
      </c>
      <c r="E38" s="24"/>
      <c r="F38" s="24"/>
    </row>
    <row r="39" spans="2:6" ht="15" x14ac:dyDescent="0.25">
      <c r="B39" s="55"/>
      <c r="C39" s="24" t="s">
        <v>73</v>
      </c>
      <c r="D39" s="24">
        <f>500*0.05</f>
        <v>25</v>
      </c>
      <c r="E39" s="24"/>
      <c r="F39" s="24"/>
    </row>
    <row r="40" spans="2:6" ht="15" x14ac:dyDescent="0.25">
      <c r="B40" s="55"/>
      <c r="C40" s="24" t="s">
        <v>131</v>
      </c>
      <c r="D40" s="24">
        <f>8000*0.05</f>
        <v>400</v>
      </c>
      <c r="E40" s="24"/>
      <c r="F40" s="24"/>
    </row>
    <row r="41" spans="2:6" ht="15" x14ac:dyDescent="0.25">
      <c r="B41" s="56"/>
      <c r="C41" s="27" t="s">
        <v>74</v>
      </c>
      <c r="D41" s="27"/>
      <c r="E41" s="27"/>
      <c r="F41" s="27">
        <f>E37</f>
        <v>975</v>
      </c>
    </row>
    <row r="42" spans="2:6" ht="15" x14ac:dyDescent="0.25">
      <c r="B42" s="54">
        <v>3</v>
      </c>
      <c r="C42" s="28"/>
      <c r="D42" s="28"/>
      <c r="E42" s="28"/>
      <c r="F42" s="28"/>
    </row>
    <row r="43" spans="2:6" ht="15" x14ac:dyDescent="0.25">
      <c r="B43" s="55"/>
      <c r="C43" s="24" t="s">
        <v>77</v>
      </c>
      <c r="D43" s="24"/>
      <c r="E43" s="24">
        <f>(20280*0.05)-750</f>
        <v>264</v>
      </c>
      <c r="F43" s="24"/>
    </row>
    <row r="44" spans="2:6" ht="15" x14ac:dyDescent="0.25">
      <c r="B44" s="56"/>
      <c r="C44" s="27" t="s">
        <v>78</v>
      </c>
      <c r="D44" s="27"/>
      <c r="E44" s="27"/>
      <c r="F44" s="27">
        <f>(20280*0.05)-750</f>
        <v>264</v>
      </c>
    </row>
    <row r="45" spans="2:6" ht="15" x14ac:dyDescent="0.25">
      <c r="B45" s="28">
        <v>4</v>
      </c>
      <c r="C45" s="28" t="s">
        <v>82</v>
      </c>
      <c r="D45" s="28"/>
      <c r="E45" s="28">
        <v>250</v>
      </c>
      <c r="F45" s="28"/>
    </row>
    <row r="46" spans="2:6" ht="15" x14ac:dyDescent="0.25">
      <c r="B46" s="27"/>
      <c r="C46" s="27" t="s">
        <v>81</v>
      </c>
      <c r="D46" s="27"/>
      <c r="E46" s="27"/>
      <c r="F46" s="27">
        <v>250</v>
      </c>
    </row>
    <row r="47" spans="2:6" ht="15" x14ac:dyDescent="0.25">
      <c r="B47" s="24"/>
      <c r="C47" s="24"/>
      <c r="D47" s="24"/>
      <c r="E47" s="24"/>
      <c r="F47" s="24"/>
    </row>
    <row r="48" spans="2:6" ht="15" x14ac:dyDescent="0.25">
      <c r="B48" s="24"/>
      <c r="C48" s="24"/>
      <c r="D48" s="24"/>
      <c r="E48" s="24"/>
      <c r="F48" s="24"/>
    </row>
    <row r="49" spans="2:6" ht="15" x14ac:dyDescent="0.25">
      <c r="B49" s="24"/>
      <c r="C49" s="24"/>
      <c r="D49" s="24"/>
      <c r="E49" s="24"/>
      <c r="F49" s="24"/>
    </row>
    <row r="50" spans="2:6" ht="15" x14ac:dyDescent="0.25">
      <c r="B50" s="24"/>
      <c r="C50" s="24"/>
      <c r="D50" s="24"/>
      <c r="E50" s="24"/>
      <c r="F50" s="24"/>
    </row>
    <row r="51" spans="2:6" ht="15" x14ac:dyDescent="0.25">
      <c r="B51" s="24"/>
      <c r="C51" s="24"/>
      <c r="D51" s="24"/>
      <c r="E51" s="24"/>
      <c r="F51" s="24"/>
    </row>
    <row r="52" spans="2:6" ht="15" x14ac:dyDescent="0.25">
      <c r="B52" s="24"/>
      <c r="C52" s="24"/>
      <c r="D52" s="24"/>
      <c r="E52" s="24"/>
      <c r="F52" s="24"/>
    </row>
    <row r="53" spans="2:6" ht="15" x14ac:dyDescent="0.25">
      <c r="B53" s="24"/>
      <c r="C53" s="24"/>
      <c r="D53" s="24"/>
      <c r="E53" s="24"/>
      <c r="F53" s="24"/>
    </row>
    <row r="54" spans="2:6" ht="15" x14ac:dyDescent="0.25">
      <c r="B54" s="24"/>
      <c r="C54" s="24"/>
      <c r="D54" s="24"/>
      <c r="E54" s="24"/>
      <c r="F54" s="24"/>
    </row>
    <row r="55" spans="2:6" ht="15" x14ac:dyDescent="0.25">
      <c r="B55" s="24"/>
      <c r="C55" s="24"/>
      <c r="D55" s="24"/>
      <c r="E55" s="24"/>
      <c r="F55" s="24"/>
    </row>
    <row r="56" spans="2:6" ht="15" x14ac:dyDescent="0.25">
      <c r="B56" s="24"/>
      <c r="C56" s="24"/>
      <c r="D56" s="24"/>
      <c r="E56" s="24"/>
      <c r="F56" s="24"/>
    </row>
    <row r="57" spans="2:6" ht="15" x14ac:dyDescent="0.25">
      <c r="B57" s="24"/>
      <c r="C57" s="24"/>
      <c r="D57" s="24"/>
      <c r="E57" s="24"/>
      <c r="F57" s="24"/>
    </row>
    <row r="58" spans="2:6" ht="15" x14ac:dyDescent="0.25">
      <c r="B58" s="24"/>
      <c r="C58" s="24"/>
      <c r="D58" s="24"/>
      <c r="E58" s="24"/>
      <c r="F58" s="24"/>
    </row>
    <row r="59" spans="2:6" ht="15.75" thickBot="1" x14ac:dyDescent="0.3">
      <c r="B59" s="25"/>
      <c r="C59" s="25"/>
      <c r="D59" s="25"/>
      <c r="E59" s="25"/>
      <c r="F59" s="25"/>
    </row>
    <row r="60" spans="2:6" ht="15" x14ac:dyDescent="0.25">
      <c r="B60" s="22"/>
      <c r="C60" s="22"/>
      <c r="D60" s="22"/>
      <c r="E60" s="22"/>
      <c r="F60" s="22"/>
    </row>
  </sheetData>
  <mergeCells count="9">
    <mergeCell ref="J3:K3"/>
    <mergeCell ref="C2:K2"/>
    <mergeCell ref="C33:F33"/>
    <mergeCell ref="B35:B36"/>
    <mergeCell ref="B37:B41"/>
    <mergeCell ref="B42:B44"/>
    <mergeCell ref="D3:E3"/>
    <mergeCell ref="F3:G3"/>
    <mergeCell ref="H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69"/>
  <sheetViews>
    <sheetView showGridLines="0" rightToLeft="1" view="pageBreakPreview" topLeftCell="A18" zoomScale="60" zoomScaleNormal="100" workbookViewId="0">
      <selection activeCell="M38" sqref="M38"/>
    </sheetView>
  </sheetViews>
  <sheetFormatPr defaultRowHeight="20.25" x14ac:dyDescent="0.3"/>
  <cols>
    <col min="1" max="3" width="9" style="41"/>
    <col min="4" max="4" width="20.75" style="41" bestFit="1" customWidth="1"/>
    <col min="5" max="6" width="9" style="41"/>
    <col min="7" max="7" width="14.875" style="41" bestFit="1" customWidth="1"/>
    <col min="8" max="8" width="3.375" style="41" customWidth="1"/>
    <col min="9" max="9" width="14.875" style="41" bestFit="1" customWidth="1"/>
    <col min="10" max="16384" width="9" style="41"/>
  </cols>
  <sheetData>
    <row r="1" spans="4:9" x14ac:dyDescent="0.3">
      <c r="D1" s="60" t="s">
        <v>85</v>
      </c>
      <c r="E1" s="60"/>
      <c r="F1" s="60"/>
      <c r="G1" s="60"/>
      <c r="H1" s="60"/>
      <c r="I1" s="60"/>
    </row>
    <row r="2" spans="4:9" x14ac:dyDescent="0.3">
      <c r="D2" s="60" t="s">
        <v>84</v>
      </c>
      <c r="E2" s="60"/>
      <c r="F2" s="60"/>
      <c r="G2" s="60"/>
      <c r="H2" s="60"/>
      <c r="I2" s="60"/>
    </row>
    <row r="3" spans="4:9" x14ac:dyDescent="0.3">
      <c r="D3" s="60" t="s">
        <v>88</v>
      </c>
      <c r="E3" s="60"/>
      <c r="F3" s="60"/>
      <c r="G3" s="60"/>
      <c r="H3" s="60"/>
      <c r="I3" s="60"/>
    </row>
    <row r="5" spans="4:9" x14ac:dyDescent="0.3">
      <c r="D5" s="60" t="s">
        <v>86</v>
      </c>
      <c r="E5" s="42"/>
      <c r="F5" s="42"/>
      <c r="G5" s="42" t="s">
        <v>87</v>
      </c>
      <c r="H5" s="42"/>
      <c r="I5" s="42" t="s">
        <v>87</v>
      </c>
    </row>
    <row r="6" spans="4:9" x14ac:dyDescent="0.3">
      <c r="D6" s="60"/>
      <c r="E6" s="42"/>
      <c r="F6" s="42"/>
      <c r="G6" s="43">
        <v>40178</v>
      </c>
      <c r="H6" s="42"/>
      <c r="I6" s="43">
        <v>39813</v>
      </c>
    </row>
    <row r="7" spans="4:9" x14ac:dyDescent="0.3">
      <c r="D7" s="44" t="s">
        <v>89</v>
      </c>
    </row>
    <row r="8" spans="4:9" x14ac:dyDescent="0.3">
      <c r="D8" s="41" t="s">
        <v>90</v>
      </c>
      <c r="G8" s="41">
        <v>13025</v>
      </c>
      <c r="I8" s="41">
        <v>12000</v>
      </c>
    </row>
    <row r="9" spans="4:9" x14ac:dyDescent="0.3">
      <c r="D9" s="45" t="s">
        <v>108</v>
      </c>
      <c r="G9" s="46">
        <f>SUM(G8:G8)</f>
        <v>13025</v>
      </c>
      <c r="I9" s="46">
        <f>SUM(I8:I8)</f>
        <v>12000</v>
      </c>
    </row>
    <row r="11" spans="4:9" x14ac:dyDescent="0.3">
      <c r="D11" s="44" t="s">
        <v>91</v>
      </c>
    </row>
    <row r="12" spans="4:9" x14ac:dyDescent="0.3">
      <c r="D12" s="41" t="s">
        <v>92</v>
      </c>
      <c r="G12" s="41">
        <v>7550</v>
      </c>
      <c r="I12" s="41">
        <v>9000</v>
      </c>
    </row>
    <row r="13" spans="4:9" x14ac:dyDescent="0.3">
      <c r="D13" s="41" t="s">
        <v>93</v>
      </c>
      <c r="G13" s="41">
        <f>'حل المثال '!J16-'حل المثال '!K11</f>
        <v>19266</v>
      </c>
      <c r="I13" s="41">
        <v>18000</v>
      </c>
    </row>
    <row r="14" spans="4:9" x14ac:dyDescent="0.3">
      <c r="D14" s="41" t="s">
        <v>94</v>
      </c>
      <c r="G14" s="41">
        <v>250</v>
      </c>
      <c r="I14" s="41">
        <v>0</v>
      </c>
    </row>
    <row r="15" spans="4:9" x14ac:dyDescent="0.3">
      <c r="D15" s="41" t="s">
        <v>95</v>
      </c>
      <c r="G15" s="41">
        <v>650</v>
      </c>
      <c r="I15" s="41">
        <v>500</v>
      </c>
    </row>
    <row r="17" spans="4:9" x14ac:dyDescent="0.3">
      <c r="D17" s="45" t="s">
        <v>96</v>
      </c>
      <c r="G17" s="46">
        <f>SUM(G12:G16)</f>
        <v>27716</v>
      </c>
      <c r="I17" s="46">
        <f>SUM(I12:I16)</f>
        <v>27500</v>
      </c>
    </row>
    <row r="19" spans="4:9" ht="21" thickBot="1" x14ac:dyDescent="0.35">
      <c r="D19" s="45" t="s">
        <v>107</v>
      </c>
      <c r="G19" s="47">
        <f>G9+G17</f>
        <v>40741</v>
      </c>
      <c r="I19" s="47">
        <f>I9+I17</f>
        <v>39500</v>
      </c>
    </row>
    <row r="20" spans="4:9" x14ac:dyDescent="0.3">
      <c r="D20" s="44" t="s">
        <v>97</v>
      </c>
    </row>
    <row r="21" spans="4:9" x14ac:dyDescent="0.3">
      <c r="D21" s="41" t="s">
        <v>5</v>
      </c>
      <c r="G21" s="41">
        <v>20000</v>
      </c>
      <c r="I21" s="41">
        <v>20000</v>
      </c>
    </row>
    <row r="22" spans="4:9" x14ac:dyDescent="0.3">
      <c r="D22" s="41" t="s">
        <v>98</v>
      </c>
      <c r="G22" s="41">
        <v>-1750</v>
      </c>
      <c r="I22" s="41">
        <v>0</v>
      </c>
    </row>
    <row r="23" spans="4:9" x14ac:dyDescent="0.3">
      <c r="D23" s="41" t="s">
        <v>100</v>
      </c>
      <c r="G23" s="41">
        <f>G69</f>
        <v>10335</v>
      </c>
      <c r="I23" s="41">
        <v>9500</v>
      </c>
    </row>
    <row r="24" spans="4:9" x14ac:dyDescent="0.3">
      <c r="D24" s="45" t="s">
        <v>99</v>
      </c>
      <c r="G24" s="46">
        <f>SUM(G21:G23)</f>
        <v>28585</v>
      </c>
      <c r="I24" s="46">
        <f>SUM(I21:I23)</f>
        <v>29500</v>
      </c>
    </row>
    <row r="26" spans="4:9" x14ac:dyDescent="0.3">
      <c r="D26" s="44" t="s">
        <v>101</v>
      </c>
    </row>
    <row r="27" spans="4:9" x14ac:dyDescent="0.3">
      <c r="D27" s="41" t="s">
        <v>102</v>
      </c>
      <c r="G27" s="41">
        <v>2000</v>
      </c>
      <c r="I27" s="41">
        <v>2500</v>
      </c>
    </row>
    <row r="28" spans="4:9" x14ac:dyDescent="0.3">
      <c r="D28" s="45" t="s">
        <v>103</v>
      </c>
      <c r="G28" s="46">
        <f>SUM(G26:G27)</f>
        <v>2000</v>
      </c>
      <c r="I28" s="46">
        <f>SUM(I26:I27)</f>
        <v>2500</v>
      </c>
    </row>
    <row r="30" spans="4:9" x14ac:dyDescent="0.3">
      <c r="D30" s="44" t="s">
        <v>101</v>
      </c>
    </row>
    <row r="32" spans="4:9" x14ac:dyDescent="0.3">
      <c r="D32" s="41" t="s">
        <v>104</v>
      </c>
      <c r="G32" s="41">
        <f>'حل المثال '!K17</f>
        <v>10056</v>
      </c>
      <c r="I32" s="41">
        <v>7500</v>
      </c>
    </row>
    <row r="33" spans="3:13" x14ac:dyDescent="0.3">
      <c r="D33" s="41" t="s">
        <v>70</v>
      </c>
      <c r="G33" s="41">
        <v>100</v>
      </c>
      <c r="I33" s="41">
        <v>0</v>
      </c>
    </row>
    <row r="35" spans="3:13" x14ac:dyDescent="0.3">
      <c r="D35" s="45" t="s">
        <v>105</v>
      </c>
      <c r="G35" s="46">
        <f>SUM(G32:G34)</f>
        <v>10156</v>
      </c>
      <c r="I35" s="46">
        <f>SUM(I32:I34)</f>
        <v>7500</v>
      </c>
    </row>
    <row r="37" spans="3:13" ht="21" thickBot="1" x14ac:dyDescent="0.35">
      <c r="D37" s="45" t="s">
        <v>106</v>
      </c>
      <c r="G37" s="47">
        <f>G35+G28+G24</f>
        <v>40741</v>
      </c>
      <c r="I37" s="47">
        <f>I35+I28+I24</f>
        <v>39500</v>
      </c>
      <c r="L37" s="41">
        <f>G37-G19</f>
        <v>0</v>
      </c>
      <c r="M37" s="41">
        <f>I37-I19</f>
        <v>0</v>
      </c>
    </row>
    <row r="39" spans="3:13" x14ac:dyDescent="0.3">
      <c r="G39" s="52"/>
      <c r="H39" s="52"/>
      <c r="I39" s="52"/>
    </row>
    <row r="42" spans="3:13" x14ac:dyDescent="0.3">
      <c r="C42" s="60" t="s">
        <v>85</v>
      </c>
      <c r="D42" s="60"/>
      <c r="E42" s="60"/>
      <c r="F42" s="60"/>
      <c r="G42" s="60"/>
      <c r="H42" s="60"/>
      <c r="I42" s="60"/>
    </row>
    <row r="43" spans="3:13" x14ac:dyDescent="0.3">
      <c r="C43" s="60" t="s">
        <v>109</v>
      </c>
      <c r="D43" s="60"/>
      <c r="E43" s="60"/>
      <c r="F43" s="60"/>
      <c r="G43" s="60"/>
      <c r="H43" s="60"/>
      <c r="I43" s="60"/>
    </row>
    <row r="44" spans="3:13" ht="41.25" customHeight="1" x14ac:dyDescent="0.3">
      <c r="C44" s="61" t="s">
        <v>110</v>
      </c>
      <c r="D44" s="61"/>
      <c r="E44" s="61"/>
      <c r="F44" s="61"/>
      <c r="G44" s="61"/>
      <c r="H44" s="61"/>
      <c r="I44" s="61"/>
    </row>
    <row r="46" spans="3:13" x14ac:dyDescent="0.3">
      <c r="D46" s="60" t="s">
        <v>86</v>
      </c>
      <c r="E46" s="42"/>
      <c r="F46" s="42"/>
      <c r="G46" s="42" t="s">
        <v>87</v>
      </c>
      <c r="H46" s="42"/>
      <c r="I46" s="42" t="s">
        <v>87</v>
      </c>
    </row>
    <row r="47" spans="3:13" x14ac:dyDescent="0.3">
      <c r="D47" s="60"/>
      <c r="E47" s="42"/>
      <c r="F47" s="42"/>
      <c r="G47" s="43">
        <v>40178</v>
      </c>
      <c r="H47" s="42"/>
      <c r="I47" s="43">
        <v>39813</v>
      </c>
    </row>
    <row r="48" spans="3:13" x14ac:dyDescent="0.3">
      <c r="G48" s="48"/>
    </row>
    <row r="49" spans="3:7" x14ac:dyDescent="0.3">
      <c r="D49" s="41" t="s">
        <v>111</v>
      </c>
      <c r="G49" s="48">
        <f>'حل المثال '!K13</f>
        <v>124450</v>
      </c>
    </row>
    <row r="50" spans="3:7" x14ac:dyDescent="0.3">
      <c r="C50" s="41" t="s">
        <v>112</v>
      </c>
      <c r="D50" s="41" t="s">
        <v>19</v>
      </c>
      <c r="G50" s="48">
        <f>-'حل المثال '!J19</f>
        <v>-186</v>
      </c>
    </row>
    <row r="51" spans="3:7" x14ac:dyDescent="0.3">
      <c r="D51" s="41" t="s">
        <v>113</v>
      </c>
      <c r="G51" s="48">
        <f>-'حل المثال '!J22</f>
        <v>-48</v>
      </c>
    </row>
    <row r="52" spans="3:7" ht="21" thickBot="1" x14ac:dyDescent="0.35">
      <c r="D52" s="45" t="s">
        <v>122</v>
      </c>
      <c r="E52" s="45"/>
      <c r="F52" s="45"/>
      <c r="G52" s="49">
        <f>SUM(G49:G51)</f>
        <v>124216</v>
      </c>
    </row>
    <row r="53" spans="3:7" x14ac:dyDescent="0.3">
      <c r="D53" s="44" t="s">
        <v>114</v>
      </c>
      <c r="G53" s="48"/>
    </row>
    <row r="54" spans="3:7" x14ac:dyDescent="0.3">
      <c r="D54" s="41" t="s">
        <v>115</v>
      </c>
      <c r="G54" s="48">
        <f>'حل المثال '!J9</f>
        <v>8000</v>
      </c>
    </row>
    <row r="55" spans="3:7" x14ac:dyDescent="0.3">
      <c r="C55" s="41" t="s">
        <v>118</v>
      </c>
      <c r="D55" s="41" t="s">
        <v>116</v>
      </c>
      <c r="G55" s="48">
        <f>'حل المثال '!J12</f>
        <v>86046</v>
      </c>
    </row>
    <row r="56" spans="3:7" x14ac:dyDescent="0.3">
      <c r="C56" s="41" t="s">
        <v>119</v>
      </c>
      <c r="D56" s="41" t="s">
        <v>141</v>
      </c>
      <c r="G56" s="48">
        <f>-'حل المثال '!K20</f>
        <v>-135</v>
      </c>
    </row>
    <row r="57" spans="3:7" x14ac:dyDescent="0.3">
      <c r="C57" s="41" t="s">
        <v>119</v>
      </c>
      <c r="D57" s="41" t="s">
        <v>117</v>
      </c>
      <c r="G57" s="48">
        <v>-7550</v>
      </c>
    </row>
    <row r="58" spans="3:7" ht="21" thickBot="1" x14ac:dyDescent="0.35">
      <c r="D58" s="44" t="s">
        <v>120</v>
      </c>
      <c r="G58" s="50">
        <f>SUM(G54:G57)</f>
        <v>86361</v>
      </c>
    </row>
    <row r="59" spans="3:7" x14ac:dyDescent="0.3">
      <c r="C59" s="41" t="s">
        <v>121</v>
      </c>
      <c r="D59" s="41" t="s">
        <v>126</v>
      </c>
      <c r="G59" s="48">
        <f>'حل المثال '!J21</f>
        <v>9052</v>
      </c>
    </row>
    <row r="60" spans="3:7" ht="21" thickBot="1" x14ac:dyDescent="0.35">
      <c r="D60" s="45" t="s">
        <v>114</v>
      </c>
      <c r="E60" s="45"/>
      <c r="F60" s="45"/>
      <c r="G60" s="49">
        <f>SUM(G58:G59)</f>
        <v>95413</v>
      </c>
    </row>
    <row r="61" spans="3:7" x14ac:dyDescent="0.3">
      <c r="D61" s="45" t="s">
        <v>128</v>
      </c>
      <c r="E61" s="45"/>
      <c r="F61" s="45"/>
      <c r="G61" s="51">
        <f>G52-G60</f>
        <v>28803</v>
      </c>
    </row>
    <row r="62" spans="3:7" x14ac:dyDescent="0.3">
      <c r="C62" s="41" t="s">
        <v>121</v>
      </c>
      <c r="D62" s="41" t="s">
        <v>127</v>
      </c>
      <c r="G62" s="48">
        <f>'حل المثال '!K23</f>
        <v>128</v>
      </c>
    </row>
    <row r="63" spans="3:7" x14ac:dyDescent="0.3">
      <c r="C63" s="41" t="s">
        <v>112</v>
      </c>
      <c r="G63" s="48"/>
    </row>
    <row r="64" spans="3:7" x14ac:dyDescent="0.3">
      <c r="D64" s="41" t="s">
        <v>142</v>
      </c>
      <c r="G64" s="48">
        <f>'حل المثال '!J24*-1</f>
        <v>-5480</v>
      </c>
    </row>
    <row r="65" spans="4:7" x14ac:dyDescent="0.3">
      <c r="D65" s="41" t="s">
        <v>123</v>
      </c>
      <c r="G65" s="48">
        <f>-'حل المثال '!J18</f>
        <v>-11666</v>
      </c>
    </row>
    <row r="66" spans="4:7" x14ac:dyDescent="0.3">
      <c r="D66" s="41" t="s">
        <v>124</v>
      </c>
      <c r="G66" s="48">
        <f>'حل المثال '!J27*-1</f>
        <v>-975</v>
      </c>
    </row>
    <row r="67" spans="4:7" x14ac:dyDescent="0.3">
      <c r="D67" s="41" t="s">
        <v>14</v>
      </c>
      <c r="G67" s="48">
        <f>-'حل المثال '!J14+'حل المثال '!K15</f>
        <v>-211</v>
      </c>
    </row>
    <row r="68" spans="4:7" x14ac:dyDescent="0.3">
      <c r="D68" s="41" t="s">
        <v>143</v>
      </c>
      <c r="G68" s="48">
        <f>-'حل المثال '!J28</f>
        <v>-264</v>
      </c>
    </row>
    <row r="69" spans="4:7" ht="21" thickBot="1" x14ac:dyDescent="0.35">
      <c r="D69" s="45" t="s">
        <v>144</v>
      </c>
      <c r="G69" s="49">
        <f>SUM(G61:G68)</f>
        <v>10335</v>
      </c>
    </row>
  </sheetData>
  <mergeCells count="8">
    <mergeCell ref="D1:I1"/>
    <mergeCell ref="D2:I2"/>
    <mergeCell ref="D3:I3"/>
    <mergeCell ref="D46:D47"/>
    <mergeCell ref="C42:I42"/>
    <mergeCell ref="C43:I43"/>
    <mergeCell ref="C44:I44"/>
    <mergeCell ref="D5:D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horizontalDpi="4294967293" verticalDpi="4294967293" r:id="rId1"/>
  <rowBreaks count="1" manualBreakCount="1">
    <brk id="40" min="2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showGridLines="0" rightToLeft="1" topLeftCell="A4" zoomScale="160" zoomScaleNormal="160" workbookViewId="0">
      <selection activeCell="F11" sqref="F11"/>
    </sheetView>
  </sheetViews>
  <sheetFormatPr defaultRowHeight="14.25" x14ac:dyDescent="0.2"/>
  <cols>
    <col min="2" max="2" width="24.75" bestFit="1" customWidth="1"/>
    <col min="5" max="5" width="10.875" bestFit="1" customWidth="1"/>
  </cols>
  <sheetData>
    <row r="2" spans="2:7" ht="15" x14ac:dyDescent="0.25">
      <c r="B2" s="1" t="s">
        <v>85</v>
      </c>
    </row>
    <row r="3" spans="2:7" ht="15" x14ac:dyDescent="0.25">
      <c r="B3" s="1" t="s">
        <v>139</v>
      </c>
    </row>
    <row r="4" spans="2:7" ht="15.75" thickBot="1" x14ac:dyDescent="0.3">
      <c r="B4" s="29" t="s">
        <v>25</v>
      </c>
      <c r="C4" s="29" t="s">
        <v>8</v>
      </c>
      <c r="D4" s="29" t="s">
        <v>23</v>
      </c>
      <c r="E4" s="29" t="s">
        <v>22</v>
      </c>
      <c r="F4" s="29" t="s">
        <v>24</v>
      </c>
    </row>
    <row r="5" spans="2:7" x14ac:dyDescent="0.2">
      <c r="B5" t="s">
        <v>129</v>
      </c>
      <c r="C5">
        <v>8000</v>
      </c>
      <c r="D5">
        <v>5500</v>
      </c>
      <c r="E5">
        <v>500</v>
      </c>
      <c r="F5">
        <f>SUM(C5:E5)</f>
        <v>14000</v>
      </c>
    </row>
    <row r="6" spans="2:7" x14ac:dyDescent="0.2">
      <c r="B6" t="s">
        <v>132</v>
      </c>
    </row>
    <row r="7" spans="2:7" x14ac:dyDescent="0.2">
      <c r="B7" t="s">
        <v>133</v>
      </c>
    </row>
    <row r="8" spans="2:7" ht="15.75" thickBot="1" x14ac:dyDescent="0.3">
      <c r="B8" s="29" t="s">
        <v>134</v>
      </c>
      <c r="C8" s="29">
        <f>SUM(C5:C7)</f>
        <v>8000</v>
      </c>
      <c r="D8" s="29">
        <f>SUM(D5:D7)</f>
        <v>5500</v>
      </c>
      <c r="E8" s="29">
        <f>SUM(E5:E7)</f>
        <v>500</v>
      </c>
      <c r="F8" s="29">
        <f>SUM(F5:F7)</f>
        <v>14000</v>
      </c>
    </row>
    <row r="10" spans="2:7" x14ac:dyDescent="0.2">
      <c r="B10" t="s">
        <v>135</v>
      </c>
    </row>
    <row r="11" spans="2:7" x14ac:dyDescent="0.2">
      <c r="B11" t="s">
        <v>136</v>
      </c>
      <c r="C11">
        <v>400</v>
      </c>
      <c r="D11">
        <v>550</v>
      </c>
      <c r="E11">
        <v>25</v>
      </c>
      <c r="F11">
        <f>SUM(C11:E11)</f>
        <v>975</v>
      </c>
      <c r="G11" t="s">
        <v>109</v>
      </c>
    </row>
    <row r="12" spans="2:7" ht="15.75" thickBot="1" x14ac:dyDescent="0.3">
      <c r="B12" s="29" t="s">
        <v>137</v>
      </c>
      <c r="C12" s="29">
        <f>SUM(C10:C11)</f>
        <v>400</v>
      </c>
      <c r="D12" s="29">
        <f>SUM(D10:D11)</f>
        <v>550</v>
      </c>
      <c r="E12" s="29">
        <f>SUM(E10:E11)</f>
        <v>25</v>
      </c>
      <c r="F12" s="29">
        <f>SUM(F10:F11)</f>
        <v>975</v>
      </c>
    </row>
    <row r="14" spans="2:7" ht="15.75" thickBot="1" x14ac:dyDescent="0.3">
      <c r="B14" s="29" t="s">
        <v>138</v>
      </c>
      <c r="C14" s="29">
        <f>C8-C12</f>
        <v>7600</v>
      </c>
      <c r="D14" s="29">
        <f>D8-D12</f>
        <v>4950</v>
      </c>
      <c r="E14" s="29">
        <f>E8-E12</f>
        <v>475</v>
      </c>
      <c r="F14" s="29">
        <f>F8-F12</f>
        <v>13025</v>
      </c>
      <c r="G14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مثال توضيحي</vt:lpstr>
      <vt:lpstr>حل المثال </vt:lpstr>
      <vt:lpstr>القوائم </vt:lpstr>
      <vt:lpstr>كشف الاهلاك </vt:lpstr>
      <vt:lpstr>'القوائم '!Print_Area</vt:lpstr>
      <vt:lpstr>'مثال توضيحي'!Print_Area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2019-12-24T09:04:05Z</dcterms:modified>
</cp:coreProperties>
</file>